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angxuefa/Desktop/"/>
    </mc:Choice>
  </mc:AlternateContent>
  <xr:revisionPtr revIDLastSave="0" documentId="13_ncr:1_{C21208EC-BF44-DC40-9863-A965ECD4C383}" xr6:coauthVersionLast="47" xr6:coauthVersionMax="47" xr10:uidLastSave="{00000000-0000-0000-0000-000000000000}"/>
  <bookViews>
    <workbookView xWindow="280" yWindow="500" windowWidth="28240" windowHeight="16100" activeTab="2" xr2:uid="{B75F2871-A675-9A46-81BC-12378E39CC77}"/>
  </bookViews>
  <sheets>
    <sheet name="横断面流量" sheetId="2" r:id="rId1"/>
    <sheet name="加油车辆" sheetId="1" r:id="rId2"/>
    <sheet name="净利润测算表" sheetId="3" r:id="rId3"/>
    <sheet name="收益法计算过程" sheetId="6" r:id="rId4"/>
    <sheet name="计算费率" sheetId="4" r:id="rId5"/>
    <sheet name="配置情况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6" l="1"/>
  <c r="C4" i="6"/>
  <c r="C3" i="6"/>
  <c r="C2" i="6"/>
  <c r="B21" i="4"/>
  <c r="G10" i="3"/>
  <c r="H10" i="3"/>
  <c r="I10" i="3"/>
  <c r="J10" i="3"/>
  <c r="K10" i="3"/>
  <c r="L10" i="3"/>
  <c r="M10" i="3"/>
  <c r="N10" i="3"/>
  <c r="O10" i="3"/>
  <c r="P10" i="3"/>
  <c r="Q10" i="3"/>
  <c r="R10" i="3"/>
  <c r="S10" i="3"/>
  <c r="T10" i="3"/>
  <c r="U10" i="3"/>
  <c r="V10" i="3"/>
  <c r="W10" i="3"/>
  <c r="G9" i="3"/>
  <c r="H9" i="3"/>
  <c r="I9" i="3"/>
  <c r="J9" i="3"/>
  <c r="K9" i="3"/>
  <c r="L9" i="3"/>
  <c r="M9" i="3"/>
  <c r="N9" i="3"/>
  <c r="O9" i="3"/>
  <c r="P9" i="3"/>
  <c r="Q9" i="3"/>
  <c r="R9" i="3"/>
  <c r="S9" i="3"/>
  <c r="T9" i="3"/>
  <c r="U9" i="3"/>
  <c r="V9" i="3"/>
  <c r="W9" i="3"/>
  <c r="V6" i="3"/>
  <c r="V7" i="3"/>
  <c r="V8" i="3"/>
  <c r="V5" i="3"/>
  <c r="O6" i="3"/>
  <c r="P6" i="3" s="1"/>
  <c r="Q6" i="3"/>
  <c r="R6" i="3"/>
  <c r="S6" i="3"/>
  <c r="O7" i="3"/>
  <c r="R7" i="3" s="1"/>
  <c r="S7" i="3"/>
  <c r="O8" i="3"/>
  <c r="P8" i="3"/>
  <c r="Q8" i="3"/>
  <c r="R8" i="3"/>
  <c r="S8" i="3"/>
  <c r="S5" i="3"/>
  <c r="R5" i="3"/>
  <c r="Q5" i="3"/>
  <c r="P5" i="3"/>
  <c r="O5" i="3"/>
  <c r="L6" i="3"/>
  <c r="M6" i="3" s="1"/>
  <c r="N6" i="3"/>
  <c r="L7" i="3"/>
  <c r="M7" i="3" s="1"/>
  <c r="N7" i="3"/>
  <c r="L8" i="3"/>
  <c r="M8" i="3"/>
  <c r="N8" i="3"/>
  <c r="N5" i="3"/>
  <c r="M5" i="3"/>
  <c r="L5" i="3"/>
  <c r="G8" i="3"/>
  <c r="H8" i="3"/>
  <c r="I8" i="3"/>
  <c r="J8" i="3"/>
  <c r="G6" i="3"/>
  <c r="H6" i="3"/>
  <c r="I6" i="3"/>
  <c r="J6" i="3"/>
  <c r="G7" i="3"/>
  <c r="H7" i="3"/>
  <c r="I7" i="3"/>
  <c r="J7" i="3"/>
  <c r="J5" i="3"/>
  <c r="I5" i="3"/>
  <c r="H5" i="3"/>
  <c r="G5" i="3"/>
  <c r="F6" i="3"/>
  <c r="F7" i="3"/>
  <c r="F8" i="3"/>
  <c r="F5" i="3"/>
  <c r="D6" i="3"/>
  <c r="D7" i="3"/>
  <c r="D8" i="3"/>
  <c r="D5" i="3"/>
  <c r="E6" i="3"/>
  <c r="E7" i="3"/>
  <c r="E8" i="3"/>
  <c r="E5" i="3"/>
  <c r="C6" i="3"/>
  <c r="C7" i="3"/>
  <c r="C8" i="3"/>
  <c r="C5" i="3"/>
  <c r="A6" i="3"/>
  <c r="A7" i="3"/>
  <c r="A8" i="3"/>
  <c r="A5" i="3"/>
  <c r="AC3" i="1"/>
  <c r="B6" i="3" s="1"/>
  <c r="AC4" i="1"/>
  <c r="B7" i="3" s="1"/>
  <c r="AC5" i="1"/>
  <c r="AC6" i="1"/>
  <c r="AC7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2" i="1"/>
  <c r="C7" i="1"/>
  <c r="C8" i="1"/>
  <c r="C9" i="1"/>
  <c r="C13" i="1" s="1"/>
  <c r="C17" i="1" s="1"/>
  <c r="C21" i="1" s="1"/>
  <c r="C25" i="1" s="1"/>
  <c r="C29" i="1" s="1"/>
  <c r="C10" i="1"/>
  <c r="C14" i="1" s="1"/>
  <c r="C18" i="1" s="1"/>
  <c r="C22" i="1" s="1"/>
  <c r="C26" i="1" s="1"/>
  <c r="C11" i="1"/>
  <c r="C15" i="1" s="1"/>
  <c r="C19" i="1" s="1"/>
  <c r="C23" i="1" s="1"/>
  <c r="C27" i="1" s="1"/>
  <c r="C12" i="1"/>
  <c r="C16" i="1" s="1"/>
  <c r="C20" i="1" s="1"/>
  <c r="C24" i="1" s="1"/>
  <c r="C28" i="1" s="1"/>
  <c r="C6" i="1"/>
  <c r="Q7" i="3" l="1"/>
  <c r="P7" i="3"/>
  <c r="B8" i="3"/>
  <c r="B5" i="3"/>
  <c r="B9" i="3"/>
  <c r="F9" i="3" l="1"/>
  <c r="F10" i="3" s="1"/>
  <c r="D9" i="3"/>
  <c r="K5" i="3"/>
  <c r="K7" i="3"/>
  <c r="K8" i="3"/>
  <c r="D10" i="3" l="1"/>
  <c r="C9" i="3"/>
  <c r="T7" i="3"/>
  <c r="U7" i="3" s="1"/>
  <c r="W7" i="3" s="1"/>
  <c r="T5" i="3"/>
  <c r="U5" i="3" s="1"/>
  <c r="T8" i="3"/>
  <c r="U8" i="3" s="1"/>
  <c r="W8" i="3" s="1"/>
  <c r="K6" i="3"/>
  <c r="T6" i="3"/>
  <c r="U6" i="3" s="1"/>
  <c r="W5" i="3" l="1"/>
  <c r="W6" i="3"/>
</calcChain>
</file>

<file path=xl/sharedStrings.xml><?xml version="1.0" encoding="utf-8"?>
<sst xmlns="http://schemas.openxmlformats.org/spreadsheetml/2006/main" count="173" uniqueCount="116">
  <si>
    <t>1点-2点</t>
    <phoneticPr fontId="1" type="noConversion"/>
  </si>
  <si>
    <t>2点到3点</t>
    <phoneticPr fontId="1" type="noConversion"/>
  </si>
  <si>
    <t>3点-4点</t>
    <phoneticPr fontId="1" type="noConversion"/>
  </si>
  <si>
    <t>4点-5点</t>
    <phoneticPr fontId="1" type="noConversion"/>
  </si>
  <si>
    <t>5点-6点</t>
    <phoneticPr fontId="1" type="noConversion"/>
  </si>
  <si>
    <t>6点-7点</t>
    <phoneticPr fontId="1" type="noConversion"/>
  </si>
  <si>
    <t>7点-8点</t>
    <phoneticPr fontId="1" type="noConversion"/>
  </si>
  <si>
    <t>8点-9点</t>
    <phoneticPr fontId="1" type="noConversion"/>
  </si>
  <si>
    <t>9点-10点</t>
    <phoneticPr fontId="1" type="noConversion"/>
  </si>
  <si>
    <t>10点-11点</t>
    <phoneticPr fontId="1" type="noConversion"/>
  </si>
  <si>
    <t>11点-12点</t>
    <phoneticPr fontId="1" type="noConversion"/>
  </si>
  <si>
    <t>12点-13点</t>
    <phoneticPr fontId="1" type="noConversion"/>
  </si>
  <si>
    <t>13点-14点</t>
    <phoneticPr fontId="1" type="noConversion"/>
  </si>
  <si>
    <t>14点-15点</t>
    <phoneticPr fontId="1" type="noConversion"/>
  </si>
  <si>
    <t>15点-16点</t>
    <phoneticPr fontId="1" type="noConversion"/>
  </si>
  <si>
    <t>13点-16点</t>
    <phoneticPr fontId="1" type="noConversion"/>
  </si>
  <si>
    <t>16点-17点</t>
    <phoneticPr fontId="1" type="noConversion"/>
  </si>
  <si>
    <t>17点-18点</t>
    <phoneticPr fontId="1" type="noConversion"/>
  </si>
  <si>
    <t>18点-19点</t>
    <phoneticPr fontId="1" type="noConversion"/>
  </si>
  <si>
    <t>19点-20点</t>
    <phoneticPr fontId="1" type="noConversion"/>
  </si>
  <si>
    <t>20点-21点</t>
    <phoneticPr fontId="1" type="noConversion"/>
  </si>
  <si>
    <t>21点-22点</t>
    <phoneticPr fontId="1" type="noConversion"/>
  </si>
  <si>
    <t>22点-23点</t>
    <phoneticPr fontId="1" type="noConversion"/>
  </si>
  <si>
    <t>23点-24点</t>
    <phoneticPr fontId="1" type="noConversion"/>
  </si>
  <si>
    <t>00点-1点</t>
    <phoneticPr fontId="1" type="noConversion"/>
  </si>
  <si>
    <t>项目</t>
    <phoneticPr fontId="1" type="noConversion"/>
  </si>
  <si>
    <t>日期</t>
    <phoneticPr fontId="1" type="noConversion"/>
  </si>
  <si>
    <t>期日</t>
    <phoneticPr fontId="1" type="noConversion"/>
  </si>
  <si>
    <t>0#柴油</t>
    <phoneticPr fontId="1" type="noConversion"/>
  </si>
  <si>
    <t>92#汽油</t>
    <phoneticPr fontId="1" type="noConversion"/>
  </si>
  <si>
    <t>95#汽油</t>
    <phoneticPr fontId="1" type="noConversion"/>
  </si>
  <si>
    <t>星期一</t>
    <phoneticPr fontId="1" type="noConversion"/>
  </si>
  <si>
    <t>星期二</t>
  </si>
  <si>
    <t>星期三</t>
  </si>
  <si>
    <t>星期四</t>
  </si>
  <si>
    <t>星期五</t>
  </si>
  <si>
    <t>星期六</t>
  </si>
  <si>
    <t>星期日</t>
  </si>
  <si>
    <t>98#汽油</t>
  </si>
  <si>
    <t>合计</t>
    <phoneticPr fontId="1" type="noConversion"/>
  </si>
  <si>
    <t>周加油量</t>
    <phoneticPr fontId="1" type="noConversion"/>
  </si>
  <si>
    <t>油价</t>
    <phoneticPr fontId="1" type="noConversion"/>
  </si>
  <si>
    <t>销售收入</t>
    <phoneticPr fontId="1" type="noConversion"/>
  </si>
  <si>
    <t>油品</t>
    <phoneticPr fontId="1" type="noConversion"/>
  </si>
  <si>
    <t>油品收入</t>
    <phoneticPr fontId="1" type="noConversion"/>
  </si>
  <si>
    <t>年油品收入</t>
    <phoneticPr fontId="1" type="noConversion"/>
  </si>
  <si>
    <t>进货成本</t>
    <phoneticPr fontId="1" type="noConversion"/>
  </si>
  <si>
    <t>进货价格</t>
    <phoneticPr fontId="1" type="noConversion"/>
  </si>
  <si>
    <t>管理费用</t>
    <phoneticPr fontId="1" type="noConversion"/>
  </si>
  <si>
    <t>销售费用</t>
    <phoneticPr fontId="1" type="noConversion"/>
  </si>
  <si>
    <t>财务费用</t>
    <phoneticPr fontId="1" type="noConversion"/>
  </si>
  <si>
    <t>办公费</t>
    <phoneticPr fontId="1" type="noConversion"/>
  </si>
  <si>
    <t>薪资</t>
    <phoneticPr fontId="1" type="noConversion"/>
  </si>
  <si>
    <t>利息</t>
    <phoneticPr fontId="1" type="noConversion"/>
  </si>
  <si>
    <t>投资额</t>
    <phoneticPr fontId="1" type="noConversion"/>
  </si>
  <si>
    <t>增值税</t>
    <phoneticPr fontId="1" type="noConversion"/>
  </si>
  <si>
    <t>销售税费</t>
    <phoneticPr fontId="1" type="noConversion"/>
  </si>
  <si>
    <t>城市建设维护税</t>
    <phoneticPr fontId="1" type="noConversion"/>
  </si>
  <si>
    <t>教育费附加</t>
    <phoneticPr fontId="1" type="noConversion"/>
  </si>
  <si>
    <t>地方教育费附加</t>
    <phoneticPr fontId="1" type="noConversion"/>
  </si>
  <si>
    <t>印花税</t>
    <phoneticPr fontId="1" type="noConversion"/>
  </si>
  <si>
    <t>保险费</t>
    <phoneticPr fontId="1" type="noConversion"/>
  </si>
  <si>
    <t>利润总额</t>
    <phoneticPr fontId="1" type="noConversion"/>
  </si>
  <si>
    <t>企业所得税</t>
    <phoneticPr fontId="1" type="noConversion"/>
  </si>
  <si>
    <t>净利润</t>
    <phoneticPr fontId="1" type="noConversion"/>
  </si>
  <si>
    <t>小计</t>
    <phoneticPr fontId="1" type="noConversion"/>
  </si>
  <si>
    <t>增值税税率</t>
    <phoneticPr fontId="1" type="noConversion"/>
  </si>
  <si>
    <t>销售费用率</t>
    <phoneticPr fontId="1" type="noConversion"/>
  </si>
  <si>
    <t>利息率</t>
    <phoneticPr fontId="1" type="noConversion"/>
  </si>
  <si>
    <t>98#汽油</t>
    <phoneticPr fontId="1" type="noConversion"/>
  </si>
  <si>
    <t>销售价格</t>
    <phoneticPr fontId="1" type="noConversion"/>
  </si>
  <si>
    <t>土地面积</t>
    <phoneticPr fontId="1" type="noConversion"/>
  </si>
  <si>
    <t>房屋面积</t>
    <phoneticPr fontId="1" type="noConversion"/>
  </si>
  <si>
    <t>加油棚面积</t>
    <phoneticPr fontId="1" type="noConversion"/>
  </si>
  <si>
    <t>加油枪数量</t>
    <phoneticPr fontId="1" type="noConversion"/>
  </si>
  <si>
    <t>房屋基本情况</t>
    <phoneticPr fontId="1" type="noConversion"/>
  </si>
  <si>
    <t>序号</t>
    <phoneticPr fontId="1" type="noConversion"/>
  </si>
  <si>
    <t>建筑面积</t>
    <phoneticPr fontId="1" type="noConversion"/>
  </si>
  <si>
    <t>层高</t>
    <phoneticPr fontId="1" type="noConversion"/>
  </si>
  <si>
    <t>结构类型</t>
    <phoneticPr fontId="1" type="noConversion"/>
  </si>
  <si>
    <t>装修情况</t>
    <phoneticPr fontId="1" type="noConversion"/>
  </si>
  <si>
    <t>门窗</t>
    <phoneticPr fontId="1" type="noConversion"/>
  </si>
  <si>
    <t>地面</t>
    <phoneticPr fontId="1" type="noConversion"/>
  </si>
  <si>
    <t>墙面</t>
    <phoneticPr fontId="1" type="noConversion"/>
  </si>
  <si>
    <t>屋顶</t>
    <phoneticPr fontId="1" type="noConversion"/>
  </si>
  <si>
    <t>设备设施</t>
    <phoneticPr fontId="1" type="noConversion"/>
  </si>
  <si>
    <t>供暖</t>
    <phoneticPr fontId="1" type="noConversion"/>
  </si>
  <si>
    <t>电气照明</t>
    <phoneticPr fontId="1" type="noConversion"/>
  </si>
  <si>
    <t>消防设施</t>
    <phoneticPr fontId="1" type="noConversion"/>
  </si>
  <si>
    <t>供水</t>
    <phoneticPr fontId="1" type="noConversion"/>
  </si>
  <si>
    <t>建成年份</t>
    <phoneticPr fontId="1" type="noConversion"/>
  </si>
  <si>
    <t>外墙面</t>
    <phoneticPr fontId="1" type="noConversion"/>
  </si>
  <si>
    <t>建筑形式</t>
    <phoneticPr fontId="1" type="noConversion"/>
  </si>
  <si>
    <t>储油罐基本情况</t>
    <phoneticPr fontId="1" type="noConversion"/>
  </si>
  <si>
    <t>储油罐数量</t>
    <phoneticPr fontId="1" type="noConversion"/>
  </si>
  <si>
    <t>容积</t>
    <phoneticPr fontId="1" type="noConversion"/>
  </si>
  <si>
    <t>购置年份</t>
    <phoneticPr fontId="1" type="noConversion"/>
  </si>
  <si>
    <t>安装年份</t>
    <phoneticPr fontId="1" type="noConversion"/>
  </si>
  <si>
    <t>账面原值</t>
    <phoneticPr fontId="1" type="noConversion"/>
  </si>
  <si>
    <t>账面净值</t>
    <phoneticPr fontId="1" type="noConversion"/>
  </si>
  <si>
    <t>材料种类</t>
    <phoneticPr fontId="1" type="noConversion"/>
  </si>
  <si>
    <t>最近检测时间</t>
    <phoneticPr fontId="1" type="noConversion"/>
  </si>
  <si>
    <t>检测机构</t>
    <phoneticPr fontId="1" type="noConversion"/>
  </si>
  <si>
    <t>储油品种</t>
    <phoneticPr fontId="1" type="noConversion"/>
  </si>
  <si>
    <t>油枪数量</t>
    <phoneticPr fontId="1" type="noConversion"/>
  </si>
  <si>
    <t>维护维修费用</t>
    <phoneticPr fontId="1" type="noConversion"/>
  </si>
  <si>
    <t>销售费率</t>
    <phoneticPr fontId="1" type="noConversion"/>
  </si>
  <si>
    <t>投资比重</t>
    <phoneticPr fontId="1" type="noConversion"/>
  </si>
  <si>
    <t>剩余土地使用权年限</t>
    <phoneticPr fontId="1" type="noConversion"/>
  </si>
  <si>
    <t>无风险报酬率</t>
    <phoneticPr fontId="1" type="noConversion"/>
  </si>
  <si>
    <t>贝塔系数</t>
    <phoneticPr fontId="1" type="noConversion"/>
  </si>
  <si>
    <t>市场收益率</t>
    <phoneticPr fontId="1" type="noConversion"/>
  </si>
  <si>
    <t>报酬率</t>
    <phoneticPr fontId="1" type="noConversion"/>
  </si>
  <si>
    <t>年净收益</t>
    <phoneticPr fontId="1" type="noConversion"/>
  </si>
  <si>
    <t>收益年限</t>
    <phoneticPr fontId="1" type="noConversion"/>
  </si>
  <si>
    <t>评估价值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</si>
</sst>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58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3" fontId="0" fillId="0" borderId="5" xfId="1" applyFont="1" applyFill="1" applyBorder="1" applyAlignment="1">
      <alignment horizontal="center" vertical="center"/>
    </xf>
    <xf numFmtId="43" fontId="0" fillId="0" borderId="8" xfId="1" applyFont="1" applyFill="1" applyBorder="1" applyAlignment="1">
      <alignment horizontal="center" vertical="center"/>
    </xf>
    <xf numFmtId="43" fontId="0" fillId="0" borderId="1" xfId="1" applyFont="1" applyBorder="1" applyAlignment="1">
      <alignment horizontal="center" vertical="center"/>
    </xf>
    <xf numFmtId="43" fontId="0" fillId="0" borderId="0" xfId="1" applyFont="1" applyAlignment="1">
      <alignment horizontal="center" vertical="center"/>
    </xf>
    <xf numFmtId="43" fontId="0" fillId="0" borderId="0" xfId="1" applyFont="1" applyAlignment="1">
      <alignment horizontal="center" vertical="center"/>
    </xf>
    <xf numFmtId="43" fontId="0" fillId="0" borderId="1" xfId="1" applyFont="1" applyBorder="1" applyAlignment="1">
      <alignment horizontal="center" vertical="center"/>
    </xf>
    <xf numFmtId="43" fontId="0" fillId="0" borderId="2" xfId="1" applyFont="1" applyBorder="1" applyAlignment="1">
      <alignment horizontal="center" vertical="center"/>
    </xf>
    <xf numFmtId="43" fontId="0" fillId="0" borderId="3" xfId="1" applyFont="1" applyBorder="1" applyAlignment="1">
      <alignment horizontal="center" vertical="center"/>
    </xf>
    <xf numFmtId="43" fontId="0" fillId="0" borderId="4" xfId="1" applyFont="1" applyBorder="1" applyAlignment="1">
      <alignment horizontal="center" vertical="center"/>
    </xf>
    <xf numFmtId="43" fontId="0" fillId="0" borderId="7" xfId="1" applyFont="1" applyBorder="1" applyAlignment="1">
      <alignment horizontal="center" vertical="center"/>
    </xf>
    <xf numFmtId="43" fontId="0" fillId="0" borderId="1" xfId="1" applyFont="1" applyFill="1" applyBorder="1" applyAlignment="1">
      <alignment horizontal="center" vertical="center"/>
    </xf>
    <xf numFmtId="43" fontId="0" fillId="0" borderId="2" xfId="1" applyFont="1" applyFill="1" applyBorder="1" applyAlignment="1">
      <alignment horizontal="center" vertical="center"/>
    </xf>
    <xf numFmtId="43" fontId="0" fillId="0" borderId="6" xfId="1" applyFont="1" applyBorder="1" applyAlignment="1">
      <alignment horizontal="center" vertical="center"/>
    </xf>
    <xf numFmtId="43" fontId="0" fillId="0" borderId="2" xfId="1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3D540-DDE8-E24B-97A6-93BEB1A1FC4D}">
  <dimension ref="A1:AA8"/>
  <sheetViews>
    <sheetView workbookViewId="0">
      <selection activeCell="B12" sqref="B12"/>
    </sheetView>
  </sheetViews>
  <sheetFormatPr baseColWidth="10" defaultRowHeight="16"/>
  <cols>
    <col min="1" max="1" width="6" bestFit="1" customWidth="1"/>
    <col min="2" max="2" width="8" bestFit="1" customWidth="1"/>
  </cols>
  <sheetData>
    <row r="1" spans="1:27">
      <c r="A1" s="2" t="s">
        <v>26</v>
      </c>
      <c r="B1" s="2" t="s">
        <v>27</v>
      </c>
      <c r="C1" s="1" t="s">
        <v>24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  <c r="P1" s="2" t="s">
        <v>12</v>
      </c>
      <c r="Q1" s="2" t="s">
        <v>13</v>
      </c>
      <c r="R1" s="2" t="s">
        <v>14</v>
      </c>
      <c r="S1" s="2" t="s">
        <v>16</v>
      </c>
      <c r="T1" s="2" t="s">
        <v>15</v>
      </c>
      <c r="U1" s="2" t="s">
        <v>17</v>
      </c>
      <c r="V1" s="2" t="s">
        <v>18</v>
      </c>
      <c r="W1" s="2" t="s">
        <v>19</v>
      </c>
      <c r="X1" s="2" t="s">
        <v>20</v>
      </c>
      <c r="Y1" s="2" t="s">
        <v>21</v>
      </c>
      <c r="Z1" s="2" t="s">
        <v>22</v>
      </c>
      <c r="AA1" s="2" t="s">
        <v>23</v>
      </c>
    </row>
    <row r="2" spans="1:27">
      <c r="A2" s="3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>
      <c r="A3" s="2"/>
      <c r="B3" s="3" t="s">
        <v>32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>
      <c r="A4" s="2"/>
      <c r="B4" s="3" t="s">
        <v>33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>
      <c r="A5" s="2"/>
      <c r="B5" s="3" t="s">
        <v>34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>
      <c r="A6" s="2"/>
      <c r="B6" s="3" t="s">
        <v>35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>
      <c r="A7" s="2"/>
      <c r="B7" s="3" t="s">
        <v>36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>
      <c r="A8" s="2"/>
      <c r="B8" s="3" t="s">
        <v>37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13227-EC4C-D541-8E9F-1CBB80C22616}">
  <dimension ref="A1:AC29"/>
  <sheetViews>
    <sheetView workbookViewId="0">
      <selection activeCell="D18" sqref="D18"/>
    </sheetView>
  </sheetViews>
  <sheetFormatPr baseColWidth="10" defaultRowHeight="16"/>
  <cols>
    <col min="1" max="2" width="6" style="6" bestFit="1" customWidth="1"/>
    <col min="3" max="16384" width="10.83203125" style="6"/>
  </cols>
  <sheetData>
    <row r="1" spans="1:29">
      <c r="A1" s="3" t="s">
        <v>26</v>
      </c>
      <c r="B1" s="3" t="s">
        <v>27</v>
      </c>
      <c r="C1" s="3" t="s">
        <v>25</v>
      </c>
      <c r="D1" s="5" t="s">
        <v>24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  <c r="O1" s="3" t="s">
        <v>10</v>
      </c>
      <c r="P1" s="3" t="s">
        <v>11</v>
      </c>
      <c r="Q1" s="3" t="s">
        <v>12</v>
      </c>
      <c r="R1" s="3" t="s">
        <v>13</v>
      </c>
      <c r="S1" s="3" t="s">
        <v>14</v>
      </c>
      <c r="T1" s="3" t="s">
        <v>16</v>
      </c>
      <c r="U1" s="3" t="s">
        <v>15</v>
      </c>
      <c r="V1" s="3" t="s">
        <v>17</v>
      </c>
      <c r="W1" s="3" t="s">
        <v>18</v>
      </c>
      <c r="X1" s="3" t="s">
        <v>19</v>
      </c>
      <c r="Y1" s="3" t="s">
        <v>20</v>
      </c>
      <c r="Z1" s="3" t="s">
        <v>21</v>
      </c>
      <c r="AA1" s="3" t="s">
        <v>22</v>
      </c>
      <c r="AB1" s="3" t="s">
        <v>23</v>
      </c>
      <c r="AC1" s="6" t="s">
        <v>39</v>
      </c>
    </row>
    <row r="2" spans="1:29">
      <c r="A2" s="11"/>
      <c r="B2" s="11" t="s">
        <v>31</v>
      </c>
      <c r="C2" s="3" t="s">
        <v>28</v>
      </c>
      <c r="D2" s="3">
        <v>80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6">
        <f>SUM(C2:AB2)</f>
        <v>80</v>
      </c>
    </row>
    <row r="3" spans="1:29">
      <c r="A3" s="11"/>
      <c r="B3" s="11"/>
      <c r="C3" s="3" t="s">
        <v>29</v>
      </c>
      <c r="D3" s="3">
        <v>60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6">
        <f t="shared" ref="AC3:AC29" si="0">SUM(C3:AB3)</f>
        <v>60</v>
      </c>
    </row>
    <row r="4" spans="1:29">
      <c r="A4" s="11"/>
      <c r="B4" s="11"/>
      <c r="C4" s="3" t="s">
        <v>30</v>
      </c>
      <c r="D4" s="3">
        <v>120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6">
        <f t="shared" si="0"/>
        <v>120</v>
      </c>
    </row>
    <row r="5" spans="1:29">
      <c r="A5" s="11"/>
      <c r="B5" s="11"/>
      <c r="C5" s="3" t="s">
        <v>38</v>
      </c>
      <c r="D5" s="3">
        <v>180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6">
        <f t="shared" si="0"/>
        <v>180</v>
      </c>
    </row>
    <row r="6" spans="1:29">
      <c r="A6" s="11"/>
      <c r="B6" s="11" t="s">
        <v>32</v>
      </c>
      <c r="C6" s="3" t="str">
        <f>C2</f>
        <v>0#柴油</v>
      </c>
      <c r="D6" s="3">
        <v>88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6">
        <f t="shared" si="0"/>
        <v>88</v>
      </c>
    </row>
    <row r="7" spans="1:29">
      <c r="A7" s="11"/>
      <c r="B7" s="11"/>
      <c r="C7" s="3" t="str">
        <f t="shared" ref="C7:C29" si="1">C3</f>
        <v>92#汽油</v>
      </c>
      <c r="D7" s="3">
        <v>90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6">
        <f t="shared" si="0"/>
        <v>90</v>
      </c>
    </row>
    <row r="8" spans="1:29">
      <c r="A8" s="11"/>
      <c r="B8" s="11"/>
      <c r="C8" s="3" t="str">
        <f t="shared" si="1"/>
        <v>95#汽油</v>
      </c>
      <c r="D8" s="3">
        <v>130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6">
        <f t="shared" si="0"/>
        <v>130</v>
      </c>
    </row>
    <row r="9" spans="1:29">
      <c r="A9" s="11"/>
      <c r="B9" s="11"/>
      <c r="C9" s="3" t="str">
        <f t="shared" si="1"/>
        <v>98#汽油</v>
      </c>
      <c r="D9" s="3">
        <v>200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6">
        <f t="shared" si="0"/>
        <v>200</v>
      </c>
    </row>
    <row r="10" spans="1:29">
      <c r="A10" s="11"/>
      <c r="B10" s="11" t="s">
        <v>33</v>
      </c>
      <c r="C10" s="3" t="str">
        <f t="shared" si="1"/>
        <v>0#柴油</v>
      </c>
      <c r="D10" s="3">
        <v>90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6">
        <f t="shared" si="0"/>
        <v>90</v>
      </c>
    </row>
    <row r="11" spans="1:29">
      <c r="A11" s="11"/>
      <c r="B11" s="11"/>
      <c r="C11" s="3" t="str">
        <f t="shared" si="1"/>
        <v>92#汽油</v>
      </c>
      <c r="D11" s="3">
        <v>100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6">
        <f t="shared" si="0"/>
        <v>100</v>
      </c>
    </row>
    <row r="12" spans="1:29">
      <c r="A12" s="11"/>
      <c r="B12" s="11"/>
      <c r="C12" s="3" t="str">
        <f t="shared" si="1"/>
        <v>95#汽油</v>
      </c>
      <c r="D12" s="3">
        <v>150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6">
        <f t="shared" si="0"/>
        <v>150</v>
      </c>
    </row>
    <row r="13" spans="1:29">
      <c r="A13" s="11"/>
      <c r="B13" s="11"/>
      <c r="C13" s="3" t="str">
        <f t="shared" si="1"/>
        <v>98#汽油</v>
      </c>
      <c r="D13" s="3">
        <v>180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6">
        <f t="shared" si="0"/>
        <v>180</v>
      </c>
    </row>
    <row r="14" spans="1:29">
      <c r="A14" s="11"/>
      <c r="B14" s="11" t="s">
        <v>34</v>
      </c>
      <c r="C14" s="3" t="str">
        <f t="shared" si="1"/>
        <v>0#柴油</v>
      </c>
      <c r="D14" s="3">
        <v>100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6">
        <f t="shared" si="0"/>
        <v>100</v>
      </c>
    </row>
    <row r="15" spans="1:29">
      <c r="A15" s="11"/>
      <c r="B15" s="11"/>
      <c r="C15" s="3" t="str">
        <f t="shared" si="1"/>
        <v>92#汽油</v>
      </c>
      <c r="D15" s="3">
        <v>200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6">
        <f t="shared" si="0"/>
        <v>200</v>
      </c>
    </row>
    <row r="16" spans="1:29">
      <c r="A16" s="11"/>
      <c r="B16" s="11"/>
      <c r="C16" s="3" t="str">
        <f t="shared" si="1"/>
        <v>95#汽油</v>
      </c>
      <c r="D16" s="3">
        <v>300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6">
        <f t="shared" si="0"/>
        <v>300</v>
      </c>
    </row>
    <row r="17" spans="1:29">
      <c r="A17" s="11"/>
      <c r="B17" s="11"/>
      <c r="C17" s="3" t="str">
        <f t="shared" si="1"/>
        <v>98#汽油</v>
      </c>
      <c r="D17" s="3">
        <v>200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6">
        <f t="shared" si="0"/>
        <v>200</v>
      </c>
    </row>
    <row r="18" spans="1:29">
      <c r="A18" s="11"/>
      <c r="B18" s="11" t="s">
        <v>35</v>
      </c>
      <c r="C18" s="3" t="str">
        <f t="shared" si="1"/>
        <v>0#柴油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6">
        <f t="shared" si="0"/>
        <v>0</v>
      </c>
    </row>
    <row r="19" spans="1:29">
      <c r="A19" s="11"/>
      <c r="B19" s="11"/>
      <c r="C19" s="3" t="str">
        <f t="shared" si="1"/>
        <v>92#汽油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6">
        <f t="shared" si="0"/>
        <v>0</v>
      </c>
    </row>
    <row r="20" spans="1:29">
      <c r="A20" s="11"/>
      <c r="B20" s="11"/>
      <c r="C20" s="3" t="str">
        <f t="shared" si="1"/>
        <v>95#汽油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6">
        <f t="shared" si="0"/>
        <v>0</v>
      </c>
    </row>
    <row r="21" spans="1:29">
      <c r="A21" s="11"/>
      <c r="B21" s="11"/>
      <c r="C21" s="3" t="str">
        <f t="shared" si="1"/>
        <v>98#汽油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6">
        <f t="shared" si="0"/>
        <v>0</v>
      </c>
    </row>
    <row r="22" spans="1:29">
      <c r="A22" s="11"/>
      <c r="B22" s="11" t="s">
        <v>36</v>
      </c>
      <c r="C22" s="3" t="str">
        <f t="shared" si="1"/>
        <v>0#柴油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6">
        <f t="shared" si="0"/>
        <v>0</v>
      </c>
    </row>
    <row r="23" spans="1:29">
      <c r="A23" s="11"/>
      <c r="B23" s="11"/>
      <c r="C23" s="3" t="str">
        <f t="shared" si="1"/>
        <v>92#汽油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6">
        <f t="shared" si="0"/>
        <v>0</v>
      </c>
    </row>
    <row r="24" spans="1:29">
      <c r="A24" s="11"/>
      <c r="B24" s="11"/>
      <c r="C24" s="3" t="str">
        <f t="shared" si="1"/>
        <v>95#汽油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6">
        <f t="shared" si="0"/>
        <v>0</v>
      </c>
    </row>
    <row r="25" spans="1:29">
      <c r="A25" s="11"/>
      <c r="B25" s="11"/>
      <c r="C25" s="3" t="str">
        <f t="shared" si="1"/>
        <v>98#汽油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6">
        <f t="shared" si="0"/>
        <v>0</v>
      </c>
    </row>
    <row r="26" spans="1:29">
      <c r="A26" s="11"/>
      <c r="B26" s="11" t="s">
        <v>37</v>
      </c>
      <c r="C26" s="3" t="str">
        <f t="shared" si="1"/>
        <v>0#柴油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6">
        <f t="shared" si="0"/>
        <v>0</v>
      </c>
    </row>
    <row r="27" spans="1:29">
      <c r="A27" s="11"/>
      <c r="B27" s="11"/>
      <c r="C27" s="3" t="str">
        <f t="shared" si="1"/>
        <v>92#汽油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6">
        <f t="shared" si="0"/>
        <v>0</v>
      </c>
    </row>
    <row r="28" spans="1:29">
      <c r="A28" s="11"/>
      <c r="B28" s="11"/>
      <c r="C28" s="3" t="str">
        <f t="shared" si="1"/>
        <v>95#汽油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6">
        <f t="shared" si="0"/>
        <v>0</v>
      </c>
    </row>
    <row r="29" spans="1:29">
      <c r="A29" s="11"/>
      <c r="B29" s="11"/>
      <c r="C29" s="3" t="str">
        <f t="shared" si="1"/>
        <v>98#汽油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6">
        <f t="shared" si="0"/>
        <v>0</v>
      </c>
    </row>
  </sheetData>
  <mergeCells count="14">
    <mergeCell ref="A26:A29"/>
    <mergeCell ref="B26:B29"/>
    <mergeCell ref="A14:A17"/>
    <mergeCell ref="B14:B17"/>
    <mergeCell ref="A18:A21"/>
    <mergeCell ref="B18:B21"/>
    <mergeCell ref="A22:A25"/>
    <mergeCell ref="B22:B25"/>
    <mergeCell ref="A2:A5"/>
    <mergeCell ref="B2:B5"/>
    <mergeCell ref="A6:A9"/>
    <mergeCell ref="B6:B9"/>
    <mergeCell ref="A10:A13"/>
    <mergeCell ref="B10:B1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95FC6-1943-1B4F-93DD-D1DF2707FA09}">
  <dimension ref="A2:W10"/>
  <sheetViews>
    <sheetView tabSelected="1" topLeftCell="F1" workbookViewId="0">
      <selection activeCell="M14" sqref="M14"/>
    </sheetView>
  </sheetViews>
  <sheetFormatPr baseColWidth="10" defaultRowHeight="16"/>
  <cols>
    <col min="1" max="1" width="10.83203125" style="20"/>
    <col min="2" max="3" width="11" style="20" bestFit="1" customWidth="1"/>
    <col min="4" max="4" width="12.33203125" style="20" bestFit="1" customWidth="1"/>
    <col min="5" max="5" width="11" style="20" bestFit="1" customWidth="1"/>
    <col min="6" max="6" width="12.33203125" style="20" bestFit="1" customWidth="1"/>
    <col min="7" max="7" width="14.33203125" style="20" bestFit="1" customWidth="1"/>
    <col min="8" max="10" width="11" style="20" bestFit="1" customWidth="1"/>
    <col min="11" max="11" width="11.33203125" style="20" bestFit="1" customWidth="1"/>
    <col min="12" max="12" width="12.33203125" style="20" bestFit="1" customWidth="1"/>
    <col min="13" max="13" width="11" style="20" bestFit="1" customWidth="1"/>
    <col min="14" max="15" width="11.33203125" style="20" bestFit="1" customWidth="1"/>
    <col min="16" max="16" width="16.5" style="20" bestFit="1" customWidth="1"/>
    <col min="17" max="17" width="12.1640625" style="20" bestFit="1" customWidth="1"/>
    <col min="18" max="18" width="16.5" style="20" bestFit="1" customWidth="1"/>
    <col min="19" max="19" width="11" style="20" bestFit="1" customWidth="1"/>
    <col min="20" max="20" width="11.33203125" style="20" bestFit="1" customWidth="1"/>
    <col min="21" max="21" width="12.33203125" style="20" bestFit="1" customWidth="1"/>
    <col min="22" max="22" width="11.33203125" style="20" bestFit="1" customWidth="1"/>
    <col min="23" max="23" width="12.33203125" style="20" bestFit="1" customWidth="1"/>
    <col min="24" max="16384" width="10.83203125" style="20"/>
  </cols>
  <sheetData>
    <row r="2" spans="1:23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</row>
    <row r="3" spans="1:23">
      <c r="A3" s="21" t="s">
        <v>44</v>
      </c>
      <c r="B3" s="21"/>
      <c r="C3" s="21"/>
      <c r="D3" s="21"/>
      <c r="E3" s="21" t="s">
        <v>46</v>
      </c>
      <c r="F3" s="21"/>
      <c r="G3" s="22" t="s">
        <v>48</v>
      </c>
      <c r="H3" s="23"/>
      <c r="I3" s="23"/>
      <c r="J3" s="23"/>
      <c r="K3" s="24"/>
      <c r="L3" s="21" t="s">
        <v>50</v>
      </c>
      <c r="M3" s="21"/>
      <c r="N3" s="25" t="s">
        <v>49</v>
      </c>
      <c r="O3" s="21" t="s">
        <v>56</v>
      </c>
      <c r="P3" s="21"/>
      <c r="Q3" s="21"/>
      <c r="R3" s="21"/>
      <c r="S3" s="21"/>
      <c r="T3" s="21"/>
      <c r="U3" s="21" t="s">
        <v>62</v>
      </c>
      <c r="V3" s="21" t="s">
        <v>63</v>
      </c>
      <c r="W3" s="21" t="s">
        <v>64</v>
      </c>
    </row>
    <row r="4" spans="1:23">
      <c r="A4" s="18" t="s">
        <v>43</v>
      </c>
      <c r="B4" s="18" t="s">
        <v>40</v>
      </c>
      <c r="C4" s="18" t="s">
        <v>41</v>
      </c>
      <c r="D4" s="18" t="s">
        <v>42</v>
      </c>
      <c r="E4" s="26" t="s">
        <v>47</v>
      </c>
      <c r="F4" s="27" t="s">
        <v>46</v>
      </c>
      <c r="G4" s="26" t="s">
        <v>105</v>
      </c>
      <c r="H4" s="26" t="s">
        <v>51</v>
      </c>
      <c r="I4" s="26" t="s">
        <v>52</v>
      </c>
      <c r="J4" s="26" t="s">
        <v>61</v>
      </c>
      <c r="K4" s="26" t="s">
        <v>65</v>
      </c>
      <c r="L4" s="26" t="s">
        <v>54</v>
      </c>
      <c r="M4" s="26" t="s">
        <v>53</v>
      </c>
      <c r="N4" s="28"/>
      <c r="O4" s="26" t="s">
        <v>55</v>
      </c>
      <c r="P4" s="26" t="s">
        <v>57</v>
      </c>
      <c r="Q4" s="26" t="s">
        <v>58</v>
      </c>
      <c r="R4" s="26" t="s">
        <v>59</v>
      </c>
      <c r="S4" s="26" t="s">
        <v>60</v>
      </c>
      <c r="T4" s="26" t="s">
        <v>65</v>
      </c>
      <c r="U4" s="21"/>
      <c r="V4" s="21"/>
      <c r="W4" s="21"/>
    </row>
    <row r="5" spans="1:23">
      <c r="A5" s="18" t="str">
        <f>加油车辆!C2</f>
        <v>0#柴油</v>
      </c>
      <c r="B5" s="18">
        <f>加油车辆!AC2+加油车辆!AC6+加油车辆!K10+加油车辆!AB14+加油车辆!AB18+加油车辆!AB22+加油车辆!AB26</f>
        <v>168</v>
      </c>
      <c r="C5" s="18">
        <f>计算费率!G2</f>
        <v>6.6</v>
      </c>
      <c r="D5" s="18">
        <f>ROUND(B5*C5,2)</f>
        <v>1108.8</v>
      </c>
      <c r="E5" s="18">
        <f>计算费率!F2</f>
        <v>3.2</v>
      </c>
      <c r="F5" s="29">
        <f>ROUND(B5*E5,2)</f>
        <v>537.6</v>
      </c>
      <c r="G5" s="18">
        <f>ROUND(D5*计算费率!$B$10,2)</f>
        <v>11.09</v>
      </c>
      <c r="H5" s="18">
        <f>ROUND(D5*计算费率!$B$11,2)</f>
        <v>5.54</v>
      </c>
      <c r="I5" s="18">
        <f>ROUND(净利润测算表!D5*计算费率!$B$12,2)</f>
        <v>11.09</v>
      </c>
      <c r="J5" s="18">
        <f>ROUND(净利润测算表!D5*计算费率!$B$13,2)</f>
        <v>1.1100000000000001</v>
      </c>
      <c r="K5" s="18">
        <f>G5+H5+I5+J5</f>
        <v>28.83</v>
      </c>
      <c r="L5" s="18">
        <f>ROUND(D5*计算费率!$B$15,2)</f>
        <v>332.64</v>
      </c>
      <c r="M5" s="18">
        <f>ROUND(L5*计算费率!$B$16,2)</f>
        <v>12.81</v>
      </c>
      <c r="N5" s="18">
        <f>ROUND(D5*计算费率!$B$14,2)</f>
        <v>44.35</v>
      </c>
      <c r="O5" s="18">
        <f>ROUND(D5*计算费率!$B$2/(1+计算费率!$B$2),2)</f>
        <v>127.56</v>
      </c>
      <c r="P5" s="18">
        <f>ROUND(O5*计算费率!$B$5,2)</f>
        <v>8.93</v>
      </c>
      <c r="Q5" s="18">
        <f>ROUND(O5*计算费率!$B$6,2)</f>
        <v>3.83</v>
      </c>
      <c r="R5" s="18">
        <f>ROUND(O5*计算费率!$B$7,2)</f>
        <v>2.5499999999999998</v>
      </c>
      <c r="S5" s="18">
        <f>ROUND(D5*计算费率!$B$8,2)</f>
        <v>1.1100000000000001</v>
      </c>
      <c r="T5" s="18">
        <f>SUM(O5:S5)</f>
        <v>143.98000000000005</v>
      </c>
      <c r="U5" s="18">
        <f>D5-F5-G5-H5-I5-J5-T5</f>
        <v>398.38999999999987</v>
      </c>
      <c r="V5" s="18">
        <f>ROUND(U5*计算费率!$B$9,2)</f>
        <v>99.6</v>
      </c>
      <c r="W5" s="18">
        <f>U5-V5</f>
        <v>298.78999999999985</v>
      </c>
    </row>
    <row r="6" spans="1:23">
      <c r="A6" s="18" t="str">
        <f>加油车辆!C3</f>
        <v>92#汽油</v>
      </c>
      <c r="B6" s="18">
        <f>加油车辆!AC3+加油车辆!AC7+加油车辆!K11+加油车辆!AB15+加油车辆!AB19+加油车辆!AB23+加油车辆!AB27</f>
        <v>150</v>
      </c>
      <c r="C6" s="18">
        <f>计算费率!G3</f>
        <v>8.3000000000000007</v>
      </c>
      <c r="D6" s="18">
        <f t="shared" ref="D6:D8" si="0">ROUND(B6*C6,2)</f>
        <v>1245</v>
      </c>
      <c r="E6" s="18">
        <f>计算费率!F3</f>
        <v>3.5</v>
      </c>
      <c r="F6" s="29">
        <f t="shared" ref="F6:F8" si="1">ROUND(B6*E6,2)</f>
        <v>525</v>
      </c>
      <c r="G6" s="18">
        <f>ROUND(D6*计算费率!$B$10,2)</f>
        <v>12.45</v>
      </c>
      <c r="H6" s="18">
        <f>ROUND(D6*计算费率!$B$11,2)</f>
        <v>6.23</v>
      </c>
      <c r="I6" s="18">
        <f>ROUND(净利润测算表!D6*计算费率!$B$12,2)</f>
        <v>12.45</v>
      </c>
      <c r="J6" s="18">
        <f>ROUND(净利润测算表!D6*计算费率!$B$13,2)</f>
        <v>1.25</v>
      </c>
      <c r="K6" s="18">
        <f t="shared" ref="K6:K8" si="2">G6+H6+I6+J6</f>
        <v>32.379999999999995</v>
      </c>
      <c r="L6" s="18">
        <f>ROUND(D6*计算费率!$B$15,2)</f>
        <v>373.5</v>
      </c>
      <c r="M6" s="18">
        <f>ROUND(L6*计算费率!$B$16,2)</f>
        <v>14.38</v>
      </c>
      <c r="N6" s="18">
        <f>ROUND(D6*计算费率!$B$14,2)</f>
        <v>49.8</v>
      </c>
      <c r="O6" s="18">
        <f>ROUND(D6*计算费率!$B$2/(1+计算费率!$B$2),2)</f>
        <v>143.22999999999999</v>
      </c>
      <c r="P6" s="18">
        <f>ROUND(O6*计算费率!$B$5,2)</f>
        <v>10.029999999999999</v>
      </c>
      <c r="Q6" s="18">
        <f>ROUND(O6*计算费率!$B$6,2)</f>
        <v>4.3</v>
      </c>
      <c r="R6" s="18">
        <f>ROUND(O6*计算费率!$B$7,2)</f>
        <v>2.86</v>
      </c>
      <c r="S6" s="18">
        <f>ROUND(D6*计算费率!$B$8,2)</f>
        <v>1.25</v>
      </c>
      <c r="T6" s="18">
        <f t="shared" ref="T6:T8" si="3">SUM(O6:S6)</f>
        <v>161.67000000000002</v>
      </c>
      <c r="U6" s="18">
        <f t="shared" ref="U6:U9" si="4">D6-F6-G6-H6-I6-J6-T6</f>
        <v>525.94999999999982</v>
      </c>
      <c r="V6" s="18">
        <f>ROUND(U6*计算费率!$B$9,2)</f>
        <v>131.49</v>
      </c>
      <c r="W6" s="18">
        <f t="shared" ref="W6:W8" si="5">U6-V6</f>
        <v>394.45999999999981</v>
      </c>
    </row>
    <row r="7" spans="1:23">
      <c r="A7" s="18" t="str">
        <f>加油车辆!C4</f>
        <v>95#汽油</v>
      </c>
      <c r="B7" s="18">
        <f>加油车辆!AC4+加油车辆!AC8+加油车辆!K12+加油车辆!AB16+加油车辆!AB20+加油车辆!AB24+加油车辆!AB28</f>
        <v>250</v>
      </c>
      <c r="C7" s="18">
        <f>计算费率!G4</f>
        <v>9.1</v>
      </c>
      <c r="D7" s="18">
        <f t="shared" si="0"/>
        <v>2275</v>
      </c>
      <c r="E7" s="18">
        <f>计算费率!F4</f>
        <v>3.7</v>
      </c>
      <c r="F7" s="29">
        <f t="shared" si="1"/>
        <v>925</v>
      </c>
      <c r="G7" s="18">
        <f>ROUND(D7*计算费率!$B$10,2)</f>
        <v>22.75</v>
      </c>
      <c r="H7" s="18">
        <f>ROUND(D7*计算费率!$B$11,2)</f>
        <v>11.38</v>
      </c>
      <c r="I7" s="18">
        <f>ROUND(净利润测算表!D7*计算费率!$B$12,2)</f>
        <v>22.75</v>
      </c>
      <c r="J7" s="18">
        <f>ROUND(净利润测算表!D7*计算费率!$B$13,2)</f>
        <v>2.2799999999999998</v>
      </c>
      <c r="K7" s="18">
        <f t="shared" si="2"/>
        <v>59.160000000000004</v>
      </c>
      <c r="L7" s="18">
        <f>ROUND(D7*计算费率!$B$15,2)</f>
        <v>682.5</v>
      </c>
      <c r="M7" s="18">
        <f>ROUND(L7*计算费率!$B$16,2)</f>
        <v>26.28</v>
      </c>
      <c r="N7" s="18">
        <f>ROUND(D7*计算费率!$B$14,2)</f>
        <v>91</v>
      </c>
      <c r="O7" s="18">
        <f>ROUND(D7*计算费率!$B$2/(1+计算费率!$B$2),2)</f>
        <v>261.73</v>
      </c>
      <c r="P7" s="18">
        <f>ROUND(O7*计算费率!$B$5,2)</f>
        <v>18.32</v>
      </c>
      <c r="Q7" s="18">
        <f>ROUND(O7*计算费率!$B$6,2)</f>
        <v>7.85</v>
      </c>
      <c r="R7" s="18">
        <f>ROUND(O7*计算费率!$B$7,2)</f>
        <v>5.23</v>
      </c>
      <c r="S7" s="18">
        <f>ROUND(D7*计算费率!$B$8,2)</f>
        <v>2.2799999999999998</v>
      </c>
      <c r="T7" s="18">
        <f t="shared" si="3"/>
        <v>295.41000000000003</v>
      </c>
      <c r="U7" s="18">
        <f t="shared" si="4"/>
        <v>995.42999999999984</v>
      </c>
      <c r="V7" s="18">
        <f>ROUND(U7*计算费率!$B$9,2)</f>
        <v>248.86</v>
      </c>
      <c r="W7" s="18">
        <f t="shared" si="5"/>
        <v>746.56999999999982</v>
      </c>
    </row>
    <row r="8" spans="1:23">
      <c r="A8" s="18" t="str">
        <f>加油车辆!C5</f>
        <v>98#汽油</v>
      </c>
      <c r="B8" s="18">
        <f>加油车辆!AC5+加油车辆!AC9+加油车辆!K13+加油车辆!AB17+加油车辆!AB21+加油车辆!AB25+加油车辆!AB29</f>
        <v>380</v>
      </c>
      <c r="C8" s="18">
        <f>计算费率!G5</f>
        <v>9.5</v>
      </c>
      <c r="D8" s="18">
        <f t="shared" si="0"/>
        <v>3610</v>
      </c>
      <c r="E8" s="18">
        <f>计算费率!F5</f>
        <v>4.0999999999999996</v>
      </c>
      <c r="F8" s="29">
        <f t="shared" si="1"/>
        <v>1558</v>
      </c>
      <c r="G8" s="18">
        <f>ROUND(D8*计算费率!$B$10,2)</f>
        <v>36.1</v>
      </c>
      <c r="H8" s="18">
        <f>ROUND(D8*计算费率!$B$11,2)</f>
        <v>18.05</v>
      </c>
      <c r="I8" s="18">
        <f>ROUND(净利润测算表!D8*计算费率!$B$12,2)</f>
        <v>36.1</v>
      </c>
      <c r="J8" s="18">
        <f>ROUND(净利润测算表!D8*计算费率!$B$13,2)</f>
        <v>3.61</v>
      </c>
      <c r="K8" s="18">
        <f t="shared" si="2"/>
        <v>93.86</v>
      </c>
      <c r="L8" s="18">
        <f>ROUND(D8*计算费率!$B$15,2)</f>
        <v>1083</v>
      </c>
      <c r="M8" s="18">
        <f>ROUND(L8*计算费率!$B$16,2)</f>
        <v>41.7</v>
      </c>
      <c r="N8" s="18">
        <f>ROUND(D8*计算费率!$B$14,2)</f>
        <v>144.4</v>
      </c>
      <c r="O8" s="18">
        <f>ROUND(D8*计算费率!$B$2/(1+计算费率!$B$2),2)</f>
        <v>415.31</v>
      </c>
      <c r="P8" s="18">
        <f>ROUND(O8*计算费率!$B$5,2)</f>
        <v>29.07</v>
      </c>
      <c r="Q8" s="18">
        <f>ROUND(O8*计算费率!$B$6,2)</f>
        <v>12.46</v>
      </c>
      <c r="R8" s="18">
        <f>ROUND(O8*计算费率!$B$7,2)</f>
        <v>8.31</v>
      </c>
      <c r="S8" s="18">
        <f>ROUND(D8*计算费率!$B$8,2)</f>
        <v>3.61</v>
      </c>
      <c r="T8" s="18">
        <f t="shared" si="3"/>
        <v>468.76</v>
      </c>
      <c r="U8" s="18">
        <f t="shared" si="4"/>
        <v>1489.3800000000003</v>
      </c>
      <c r="V8" s="18">
        <f>ROUND(U8*计算费率!$B$9,2)</f>
        <v>372.35</v>
      </c>
      <c r="W8" s="18">
        <f t="shared" si="5"/>
        <v>1117.0300000000002</v>
      </c>
    </row>
    <row r="9" spans="1:23">
      <c r="A9" s="18" t="s">
        <v>39</v>
      </c>
      <c r="B9" s="18">
        <f t="shared" ref="B9" si="6">SUM(B5:B8)</f>
        <v>948</v>
      </c>
      <c r="C9" s="18">
        <f>ROUND(D9/B9,2)</f>
        <v>8.69</v>
      </c>
      <c r="D9" s="18">
        <f>SUM(D5:D8)</f>
        <v>8238.7999999999993</v>
      </c>
      <c r="E9" s="18"/>
      <c r="F9" s="29">
        <f>SUM(F5:F8)</f>
        <v>3545.6</v>
      </c>
      <c r="G9" s="18">
        <f>SUM(G5:G8)</f>
        <v>82.39</v>
      </c>
      <c r="H9" s="18">
        <f>SUM(H5:H8)</f>
        <v>41.2</v>
      </c>
      <c r="I9" s="18">
        <f>SUM(I5:I8)</f>
        <v>82.39</v>
      </c>
      <c r="J9" s="18">
        <f>SUM(J5:J8)</f>
        <v>8.25</v>
      </c>
      <c r="K9" s="18">
        <f>SUM(K5:K8)</f>
        <v>214.23000000000002</v>
      </c>
      <c r="L9" s="18">
        <f>SUM(L5:L8)</f>
        <v>2471.64</v>
      </c>
      <c r="M9" s="18">
        <f>SUM(M5:M8)</f>
        <v>95.17</v>
      </c>
      <c r="N9" s="18">
        <f>SUM(N5:N8)</f>
        <v>329.55</v>
      </c>
      <c r="O9" s="18">
        <f>SUM(O5:O8)</f>
        <v>947.82999999999993</v>
      </c>
      <c r="P9" s="18">
        <f>SUM(P5:P8)</f>
        <v>66.349999999999994</v>
      </c>
      <c r="Q9" s="18">
        <f>SUM(Q5:Q8)</f>
        <v>28.439999999999998</v>
      </c>
      <c r="R9" s="18">
        <f>SUM(R5:R8)</f>
        <v>18.950000000000003</v>
      </c>
      <c r="S9" s="18">
        <f>SUM(S5:S8)</f>
        <v>8.25</v>
      </c>
      <c r="T9" s="18">
        <f>SUM(T5:T8)</f>
        <v>1069.8200000000002</v>
      </c>
      <c r="U9" s="18">
        <f>SUM(U5:U8)</f>
        <v>3409.1499999999996</v>
      </c>
      <c r="V9" s="18">
        <f>SUM(V5:V8)</f>
        <v>852.30000000000007</v>
      </c>
      <c r="W9" s="18">
        <f>SUM(W5:W8)</f>
        <v>2556.8499999999995</v>
      </c>
    </row>
    <row r="10" spans="1:23">
      <c r="A10" s="21" t="s">
        <v>45</v>
      </c>
      <c r="B10" s="21"/>
      <c r="C10" s="21"/>
      <c r="D10" s="26">
        <f>D9*52</f>
        <v>428417.6</v>
      </c>
      <c r="E10" s="18"/>
      <c r="F10" s="27">
        <f>F9*52</f>
        <v>184371.19999999998</v>
      </c>
      <c r="G10" s="27">
        <f t="shared" ref="G10:W10" si="7">G9*52</f>
        <v>4284.28</v>
      </c>
      <c r="H10" s="27">
        <f t="shared" si="7"/>
        <v>2142.4</v>
      </c>
      <c r="I10" s="27">
        <f t="shared" si="7"/>
        <v>4284.28</v>
      </c>
      <c r="J10" s="27">
        <f t="shared" si="7"/>
        <v>429</v>
      </c>
      <c r="K10" s="27">
        <f t="shared" si="7"/>
        <v>11139.960000000001</v>
      </c>
      <c r="L10" s="27">
        <f t="shared" si="7"/>
        <v>128525.28</v>
      </c>
      <c r="M10" s="27">
        <f t="shared" si="7"/>
        <v>4948.84</v>
      </c>
      <c r="N10" s="27">
        <f t="shared" si="7"/>
        <v>17136.600000000002</v>
      </c>
      <c r="O10" s="27">
        <f t="shared" si="7"/>
        <v>49287.159999999996</v>
      </c>
      <c r="P10" s="27">
        <f t="shared" si="7"/>
        <v>3450.2</v>
      </c>
      <c r="Q10" s="27">
        <f t="shared" si="7"/>
        <v>1478.8799999999999</v>
      </c>
      <c r="R10" s="27">
        <f t="shared" si="7"/>
        <v>985.40000000000009</v>
      </c>
      <c r="S10" s="27">
        <f t="shared" si="7"/>
        <v>429</v>
      </c>
      <c r="T10" s="27">
        <f t="shared" si="7"/>
        <v>55630.640000000007</v>
      </c>
      <c r="U10" s="27">
        <f t="shared" si="7"/>
        <v>177275.8</v>
      </c>
      <c r="V10" s="27">
        <f t="shared" si="7"/>
        <v>44319.600000000006</v>
      </c>
      <c r="W10" s="27">
        <f t="shared" si="7"/>
        <v>132956.19999999998</v>
      </c>
    </row>
  </sheetData>
  <mergeCells count="11">
    <mergeCell ref="A2:W2"/>
    <mergeCell ref="A3:D3"/>
    <mergeCell ref="A10:C10"/>
    <mergeCell ref="E3:F3"/>
    <mergeCell ref="L3:M3"/>
    <mergeCell ref="N3:N4"/>
    <mergeCell ref="U3:U4"/>
    <mergeCell ref="V3:V4"/>
    <mergeCell ref="W3:W4"/>
    <mergeCell ref="G3:K3"/>
    <mergeCell ref="O3:T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2FE51-3798-2F4B-ADC6-A186A1374BDE}">
  <dimension ref="B2:C5"/>
  <sheetViews>
    <sheetView workbookViewId="0">
      <selection activeCell="D11" sqref="D11"/>
    </sheetView>
  </sheetViews>
  <sheetFormatPr baseColWidth="10" defaultRowHeight="16"/>
  <cols>
    <col min="3" max="3" width="12.33203125" bestFit="1" customWidth="1"/>
  </cols>
  <sheetData>
    <row r="2" spans="2:3">
      <c r="B2" s="7" t="s">
        <v>113</v>
      </c>
      <c r="C2" s="18">
        <f>净利润测算表!W10</f>
        <v>132956.19999999998</v>
      </c>
    </row>
    <row r="3" spans="2:3">
      <c r="B3" s="7" t="s">
        <v>112</v>
      </c>
      <c r="C3" s="9">
        <f>计算费率!B21</f>
        <v>0.11700000000000001</v>
      </c>
    </row>
    <row r="4" spans="2:3">
      <c r="B4" s="7" t="s">
        <v>114</v>
      </c>
      <c r="C4" s="18">
        <f>计算费率!B17</f>
        <v>28</v>
      </c>
    </row>
    <row r="5" spans="2:3">
      <c r="B5" s="7" t="s">
        <v>115</v>
      </c>
      <c r="C5" s="18">
        <f>ROUND(C2/C3*(1-1/(1+C3)^6),0)</f>
        <v>551313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4E8F6-D068-AF4B-8D45-7E365FC1EB61}">
  <dimension ref="A1:G21"/>
  <sheetViews>
    <sheetView workbookViewId="0">
      <selection activeCell="J15" sqref="J15"/>
    </sheetView>
  </sheetViews>
  <sheetFormatPr baseColWidth="10" defaultRowHeight="16"/>
  <cols>
    <col min="1" max="1" width="20.83203125" bestFit="1" customWidth="1"/>
  </cols>
  <sheetData>
    <row r="1" spans="1:7">
      <c r="E1" s="4" t="s">
        <v>43</v>
      </c>
      <c r="F1" s="4" t="s">
        <v>47</v>
      </c>
      <c r="G1" s="4" t="s">
        <v>70</v>
      </c>
    </row>
    <row r="2" spans="1:7">
      <c r="A2" s="7" t="s">
        <v>66</v>
      </c>
      <c r="B2" s="9">
        <v>0.13</v>
      </c>
      <c r="E2" s="4" t="s">
        <v>28</v>
      </c>
      <c r="F2" s="4">
        <v>3.2</v>
      </c>
      <c r="G2" s="4">
        <v>6.6</v>
      </c>
    </row>
    <row r="3" spans="1:7">
      <c r="A3" s="7" t="s">
        <v>67</v>
      </c>
      <c r="B3" s="9">
        <v>0.01</v>
      </c>
      <c r="E3" s="4" t="s">
        <v>29</v>
      </c>
      <c r="F3" s="4">
        <v>3.5</v>
      </c>
      <c r="G3" s="4">
        <v>8.3000000000000007</v>
      </c>
    </row>
    <row r="4" spans="1:7">
      <c r="A4" s="7" t="s">
        <v>68</v>
      </c>
      <c r="B4" s="10">
        <v>3.85E-2</v>
      </c>
      <c r="E4" s="4" t="s">
        <v>30</v>
      </c>
      <c r="F4" s="4">
        <v>3.7</v>
      </c>
      <c r="G4" s="4">
        <v>9.1</v>
      </c>
    </row>
    <row r="5" spans="1:7">
      <c r="A5" s="7" t="s">
        <v>57</v>
      </c>
      <c r="B5" s="9">
        <v>7.0000000000000007E-2</v>
      </c>
      <c r="E5" s="4" t="s">
        <v>69</v>
      </c>
      <c r="F5" s="4">
        <v>4.0999999999999996</v>
      </c>
      <c r="G5" s="4">
        <v>9.5</v>
      </c>
    </row>
    <row r="6" spans="1:7">
      <c r="A6" s="7" t="s">
        <v>58</v>
      </c>
      <c r="B6" s="9">
        <v>0.03</v>
      </c>
    </row>
    <row r="7" spans="1:7">
      <c r="A7" s="7" t="s">
        <v>59</v>
      </c>
      <c r="B7" s="9">
        <v>0.02</v>
      </c>
    </row>
    <row r="8" spans="1:7">
      <c r="A8" s="7" t="s">
        <v>60</v>
      </c>
      <c r="B8" s="10">
        <v>1E-3</v>
      </c>
    </row>
    <row r="9" spans="1:7">
      <c r="A9" s="8" t="s">
        <v>63</v>
      </c>
      <c r="B9" s="9">
        <v>0.25</v>
      </c>
    </row>
    <row r="10" spans="1:7">
      <c r="A10" s="8" t="s">
        <v>105</v>
      </c>
      <c r="B10" s="9">
        <v>0.01</v>
      </c>
    </row>
    <row r="11" spans="1:7">
      <c r="A11" s="8" t="s">
        <v>51</v>
      </c>
      <c r="B11" s="10">
        <v>5.0000000000000001E-3</v>
      </c>
    </row>
    <row r="12" spans="1:7">
      <c r="A12" s="8" t="s">
        <v>52</v>
      </c>
      <c r="B12" s="9">
        <v>0.01</v>
      </c>
    </row>
    <row r="13" spans="1:7">
      <c r="A13" s="8" t="s">
        <v>61</v>
      </c>
      <c r="B13" s="10">
        <v>1E-3</v>
      </c>
    </row>
    <row r="14" spans="1:7">
      <c r="A14" s="8" t="s">
        <v>106</v>
      </c>
      <c r="B14" s="9">
        <v>0.04</v>
      </c>
    </row>
    <row r="15" spans="1:7">
      <c r="A15" s="8" t="s">
        <v>107</v>
      </c>
      <c r="B15" s="9">
        <v>0.3</v>
      </c>
    </row>
    <row r="16" spans="1:7">
      <c r="A16" s="8" t="s">
        <v>68</v>
      </c>
      <c r="B16" s="10">
        <v>3.85E-2</v>
      </c>
    </row>
    <row r="17" spans="1:2">
      <c r="A17" s="13" t="s">
        <v>108</v>
      </c>
      <c r="B17" s="17">
        <v>28</v>
      </c>
    </row>
    <row r="18" spans="1:2">
      <c r="A18" s="13" t="s">
        <v>109</v>
      </c>
      <c r="B18" s="15">
        <v>1.4999999999999999E-2</v>
      </c>
    </row>
    <row r="19" spans="1:2">
      <c r="A19" s="13" t="s">
        <v>110</v>
      </c>
      <c r="B19" s="16">
        <v>1.2</v>
      </c>
    </row>
    <row r="20" spans="1:2">
      <c r="A20" s="13" t="s">
        <v>111</v>
      </c>
      <c r="B20" s="14">
        <v>0.1</v>
      </c>
    </row>
    <row r="21" spans="1:2">
      <c r="A21" s="13" t="s">
        <v>112</v>
      </c>
      <c r="B21" s="14">
        <f>B18+B19*(B20-B18)</f>
        <v>0.11700000000000001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B4A7B-4480-C24F-BD8F-5DDA93A593CF}">
  <dimension ref="A1:O29"/>
  <sheetViews>
    <sheetView workbookViewId="0">
      <selection activeCell="C32" sqref="C32"/>
    </sheetView>
  </sheetViews>
  <sheetFormatPr baseColWidth="10" defaultRowHeight="16"/>
  <cols>
    <col min="1" max="1" width="12" bestFit="1" customWidth="1"/>
    <col min="8" max="8" width="14.1640625" bestFit="1" customWidth="1"/>
  </cols>
  <sheetData>
    <row r="1" spans="1:15">
      <c r="A1" s="6" t="s">
        <v>71</v>
      </c>
      <c r="B1" s="6"/>
      <c r="C1" s="6"/>
    </row>
    <row r="2" spans="1:15">
      <c r="A2" s="6" t="s">
        <v>72</v>
      </c>
      <c r="B2" s="6"/>
      <c r="C2" s="6"/>
    </row>
    <row r="3" spans="1:15">
      <c r="A3" s="6" t="s">
        <v>73</v>
      </c>
      <c r="B3" s="6"/>
      <c r="C3" s="6"/>
    </row>
    <row r="4" spans="1:15">
      <c r="A4" s="6" t="s">
        <v>94</v>
      </c>
      <c r="B4" s="6"/>
      <c r="C4" s="6"/>
    </row>
    <row r="5" spans="1:15">
      <c r="A5" s="6" t="s">
        <v>74</v>
      </c>
      <c r="B5" s="6"/>
      <c r="C5" s="6"/>
    </row>
    <row r="7" spans="1:15">
      <c r="A7" s="12" t="s">
        <v>75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</row>
    <row r="8" spans="1:15">
      <c r="A8" s="11" t="s">
        <v>76</v>
      </c>
      <c r="B8" s="11" t="s">
        <v>77</v>
      </c>
      <c r="C8" s="11" t="s">
        <v>78</v>
      </c>
      <c r="D8" s="11" t="s">
        <v>79</v>
      </c>
      <c r="E8" s="11" t="s">
        <v>80</v>
      </c>
      <c r="F8" s="11"/>
      <c r="G8" s="11"/>
      <c r="H8" s="11"/>
      <c r="I8" s="11"/>
      <c r="J8" s="11" t="s">
        <v>85</v>
      </c>
      <c r="K8" s="11"/>
      <c r="L8" s="11"/>
      <c r="M8" s="11"/>
      <c r="N8" s="4" t="s">
        <v>92</v>
      </c>
      <c r="O8" s="11" t="s">
        <v>90</v>
      </c>
    </row>
    <row r="9" spans="1:15">
      <c r="A9" s="11"/>
      <c r="B9" s="11"/>
      <c r="C9" s="11"/>
      <c r="D9" s="11"/>
      <c r="E9" s="2" t="s">
        <v>81</v>
      </c>
      <c r="F9" s="2" t="s">
        <v>82</v>
      </c>
      <c r="G9" s="2" t="s">
        <v>83</v>
      </c>
      <c r="H9" s="2" t="s">
        <v>84</v>
      </c>
      <c r="I9" s="2" t="s">
        <v>91</v>
      </c>
      <c r="J9" s="2" t="s">
        <v>86</v>
      </c>
      <c r="K9" s="2" t="s">
        <v>87</v>
      </c>
      <c r="L9" s="2" t="s">
        <v>88</v>
      </c>
      <c r="M9" s="2" t="s">
        <v>89</v>
      </c>
      <c r="N9" s="2" t="s">
        <v>84</v>
      </c>
      <c r="O9" s="11"/>
    </row>
    <row r="10" spans="1: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spans="1: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>
      <c r="A18" s="2" t="s">
        <v>39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20" spans="1:15">
      <c r="A20" s="12" t="s">
        <v>93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</row>
    <row r="21" spans="1:15">
      <c r="A21" s="4" t="s">
        <v>76</v>
      </c>
      <c r="B21" s="4" t="s">
        <v>95</v>
      </c>
      <c r="C21" s="4" t="s">
        <v>96</v>
      </c>
      <c r="D21" s="4" t="s">
        <v>97</v>
      </c>
      <c r="E21" s="4" t="s">
        <v>98</v>
      </c>
      <c r="F21" s="4" t="s">
        <v>99</v>
      </c>
      <c r="G21" s="4" t="s">
        <v>100</v>
      </c>
      <c r="H21" s="4" t="s">
        <v>101</v>
      </c>
      <c r="I21" s="4" t="s">
        <v>102</v>
      </c>
      <c r="J21" s="4" t="s">
        <v>103</v>
      </c>
      <c r="K21" s="8" t="s">
        <v>104</v>
      </c>
    </row>
    <row r="22" spans="1:15">
      <c r="A22" s="4"/>
      <c r="B22" s="4"/>
      <c r="C22" s="4"/>
      <c r="D22" s="4"/>
      <c r="E22" s="4"/>
      <c r="F22" s="4"/>
      <c r="G22" s="4"/>
      <c r="H22" s="4"/>
      <c r="I22" s="4"/>
      <c r="J22" s="4"/>
      <c r="K22" s="2"/>
    </row>
    <row r="23" spans="1:15">
      <c r="A23" s="4"/>
      <c r="B23" s="4"/>
      <c r="C23" s="4"/>
      <c r="D23" s="4"/>
      <c r="E23" s="4"/>
      <c r="F23" s="4"/>
      <c r="G23" s="4"/>
      <c r="H23" s="4"/>
      <c r="I23" s="4"/>
      <c r="J23" s="4"/>
      <c r="K23" s="2"/>
    </row>
    <row r="24" spans="1:15">
      <c r="A24" s="4"/>
      <c r="B24" s="4"/>
      <c r="C24" s="4"/>
      <c r="D24" s="4"/>
      <c r="E24" s="4"/>
      <c r="F24" s="4"/>
      <c r="G24" s="4"/>
      <c r="H24" s="4"/>
      <c r="I24" s="4"/>
      <c r="J24" s="4"/>
      <c r="K24" s="2"/>
    </row>
    <row r="25" spans="1:15">
      <c r="A25" s="4"/>
      <c r="B25" s="4"/>
      <c r="C25" s="4"/>
      <c r="D25" s="4"/>
      <c r="E25" s="4"/>
      <c r="F25" s="4"/>
      <c r="G25" s="4"/>
      <c r="H25" s="4"/>
      <c r="I25" s="4"/>
      <c r="J25" s="4"/>
      <c r="K25" s="2"/>
    </row>
    <row r="26" spans="1:15">
      <c r="A26" s="4"/>
      <c r="B26" s="4"/>
      <c r="C26" s="4"/>
      <c r="D26" s="4"/>
      <c r="E26" s="4"/>
      <c r="F26" s="4"/>
      <c r="G26" s="4"/>
      <c r="H26" s="4"/>
      <c r="I26" s="4"/>
      <c r="J26" s="4"/>
      <c r="K26" s="2"/>
    </row>
    <row r="27" spans="1:15">
      <c r="A27" s="4"/>
      <c r="B27" s="4"/>
      <c r="C27" s="4"/>
      <c r="D27" s="4"/>
      <c r="E27" s="4"/>
      <c r="F27" s="4"/>
      <c r="G27" s="4"/>
      <c r="H27" s="4"/>
      <c r="I27" s="4"/>
      <c r="J27" s="4"/>
      <c r="K27" s="2"/>
    </row>
    <row r="28" spans="1:15">
      <c r="A28" s="4"/>
      <c r="B28" s="4"/>
      <c r="C28" s="4"/>
      <c r="D28" s="4"/>
      <c r="E28" s="4"/>
      <c r="F28" s="4"/>
      <c r="G28" s="4"/>
      <c r="H28" s="4"/>
      <c r="I28" s="4"/>
      <c r="J28" s="4"/>
      <c r="K28" s="2"/>
    </row>
    <row r="29" spans="1:15">
      <c r="A29" s="4" t="s">
        <v>39</v>
      </c>
      <c r="B29" s="4"/>
      <c r="C29" s="4"/>
      <c r="D29" s="4"/>
      <c r="E29" s="4"/>
      <c r="F29" s="4"/>
      <c r="G29" s="4"/>
      <c r="H29" s="4"/>
      <c r="I29" s="4"/>
      <c r="J29" s="4"/>
      <c r="K29" s="2"/>
    </row>
  </sheetData>
  <mergeCells count="9">
    <mergeCell ref="O8:O9"/>
    <mergeCell ref="A7:O7"/>
    <mergeCell ref="A20:K20"/>
    <mergeCell ref="J8:M8"/>
    <mergeCell ref="D8:D9"/>
    <mergeCell ref="C8:C9"/>
    <mergeCell ref="B8:B9"/>
    <mergeCell ref="A8:A9"/>
    <mergeCell ref="E8:I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横断面流量</vt:lpstr>
      <vt:lpstr>加油车辆</vt:lpstr>
      <vt:lpstr>净利润测算表</vt:lpstr>
      <vt:lpstr>收益法计算过程</vt:lpstr>
      <vt:lpstr>计算费率</vt:lpstr>
      <vt:lpstr>配置情况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2021-12-17T08:38:39Z</dcterms:created>
  <dcterms:modified xsi:type="dcterms:W3CDTF">2022-05-13T11:21:43Z</dcterms:modified>
</cp:coreProperties>
</file>